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<sst xmlns="http://schemas.openxmlformats.org/spreadsheetml/2006/main" count="52" uniqueCount="40">
  <si>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KALKULU ERREALA</t>
  </si>
  <si>
    <t>KALKULU OBJETIBOA</t>
  </si>
  <si>
    <t>KALKULU ERREALA/CALCULO REAL</t>
  </si>
  <si>
    <t>KALKULU OBJETIBOA/CALCULO OBJETIVO</t>
  </si>
  <si>
    <t>CUOTA: Incremento Valor*10,26%</t>
  </si>
  <si>
    <t>CUOTA: Incremento Valor*10,41%</t>
  </si>
  <si>
    <t>CUOTA: Incremento Valor 2024</t>
  </si>
  <si>
    <t>CUOTA CALCULO REAL</t>
  </si>
  <si>
    <t>BASE IMPONIBLE: Fórmula antigua</t>
  </si>
  <si>
    <t>BASE IMPONIBLE: Fórmula nueva, coeficientes hasta  31/12/2022</t>
  </si>
  <si>
    <t>BASE IMPONIBLE: Fórmula nueva, coeficientes 2023</t>
  </si>
  <si>
    <t>BASE IMPONIBLE</t>
  </si>
  <si>
    <t>CUOTA Bimponible*10,26%</t>
  </si>
  <si>
    <t>CUOTA: Bimponible*10,41%</t>
  </si>
  <si>
    <t>CUOTA: Bimponible 2024</t>
  </si>
  <si>
    <t>CUOTA CALCULO OBJETIVO</t>
  </si>
  <si>
    <r>
      <rPr>
        <b/>
        <i/>
        <sz val="12"/>
        <rFont val="Calibri"/>
        <family val="2"/>
      </rPr>
      <t xml:space="preserve">Eguna
</t>
    </r>
    <r>
      <rPr>
        <sz val="12"/>
        <rFont val="Calibri"/>
        <family val="2"/>
      </rPr>
      <t>Día</t>
    </r>
  </si>
  <si>
    <r>
      <rPr>
        <b/>
        <i/>
        <sz val="12"/>
        <rFont val="Calibri"/>
        <family val="2"/>
      </rPr>
      <t xml:space="preserve">Hilabetea
</t>
    </r>
    <r>
      <rPr>
        <sz val="12"/>
        <rFont val="Calibri"/>
        <family val="2"/>
      </rPr>
      <t>Mes</t>
    </r>
  </si>
  <si>
    <r>
      <rPr>
        <b/>
        <i/>
        <sz val="12"/>
        <rFont val="Calibri"/>
        <family val="2"/>
      </rPr>
      <t xml:space="preserve">Urtea
</t>
    </r>
    <r>
      <rPr>
        <sz val="12"/>
        <rFont val="Calibri"/>
        <family val="2"/>
      </rPr>
      <t>Año</t>
    </r>
  </si>
  <si>
    <r>
      <rPr>
        <b/>
        <i/>
        <sz val="12"/>
        <rFont val="Calibri"/>
        <family val="2"/>
      </rPr>
      <t xml:space="preserve">Aurreko transmisio-eguna
</t>
    </r>
    <r>
      <rPr>
        <sz val="12"/>
        <rFont val="Calibri"/>
        <family val="2"/>
      </rPr>
      <t>Fecha de transmisión anterior</t>
    </r>
  </si>
  <si>
    <t>Tipo impositivo hasta 31/12/2021 (10,26%)</t>
  </si>
  <si>
    <t>Fecha transmisión anterior</t>
  </si>
  <si>
    <t>Coeficientes fórmula antigua</t>
  </si>
  <si>
    <r>
      <rPr>
        <b/>
        <i/>
        <sz val="12"/>
        <rFont val="Calibri"/>
        <family val="2"/>
      </rPr>
      <t xml:space="preserve">Oraingo transmisio-eguna
</t>
    </r>
    <r>
      <rPr>
        <sz val="12"/>
        <rFont val="Calibri"/>
        <family val="2"/>
      </rPr>
      <t>Fecha de transmisión actual</t>
    </r>
  </si>
  <si>
    <r>
      <rPr>
        <b/>
        <i/>
        <sz val="12"/>
        <rFont val="Calibri"/>
        <family val="2"/>
      </rPr>
      <t xml:space="preserve">Urtea
</t>
    </r>
    <r>
      <rPr>
        <sz val="12"/>
        <rFont val="Calibri"/>
        <family val="2"/>
      </rPr>
      <t>Años</t>
    </r>
  </si>
  <si>
    <t>Tipo impositivo desde el 01/01/2022 hasta el 09/05/2022 (10,41%)</t>
  </si>
  <si>
    <t>Fecha transmisión actual</t>
  </si>
  <si>
    <t>Coeficientes viejos desde el 16/11/2021 hasta 31/12/2022</t>
  </si>
  <si>
    <r>
      <rPr>
        <b/>
        <i/>
        <sz val="12"/>
        <rFont val="Calibri"/>
        <family val="2"/>
      </rPr>
      <t xml:space="preserve">Transmisioa % 
</t>
    </r>
    <r>
      <rPr>
        <sz val="12"/>
        <rFont val="Calibri"/>
        <family val="2"/>
      </rPr>
      <t>% Transmisión</t>
    </r>
  </si>
  <si>
    <r>
      <rPr>
        <b/>
        <i/>
        <sz val="12"/>
        <rFont val="Calibri"/>
        <family val="2"/>
      </rPr>
      <t xml:space="preserve">Aurreko transmisio-balioa
</t>
    </r>
    <r>
      <rPr>
        <sz val="12"/>
        <rFont val="Calibri"/>
        <family val="2"/>
      </rPr>
      <t>Valor de transmisión anterior</t>
    </r>
  </si>
  <si>
    <r>
      <rPr>
        <b/>
        <i/>
        <sz val="12"/>
        <rFont val="Calibri"/>
        <family val="2"/>
      </rPr>
      <t xml:space="preserve">Katastro balioa
</t>
    </r>
    <r>
      <rPr>
        <sz val="12"/>
        <rFont val="Calibri"/>
        <family val="2"/>
      </rPr>
      <t>Valor catastral</t>
    </r>
  </si>
  <si>
    <r>
      <rPr>
        <b/>
        <i/>
        <sz val="12"/>
        <rFont val="Calibri"/>
        <family val="2"/>
      </rPr>
      <t xml:space="preserve">Oraingo transmisio-balioa
</t>
    </r>
    <r>
      <rPr>
        <sz val="12"/>
        <rFont val="Calibri"/>
        <family val="2"/>
      </rPr>
      <t>Valor de transmisión actual</t>
    </r>
  </si>
  <si>
    <r>
      <rPr>
        <b/>
        <i/>
        <sz val="12"/>
        <rFont val="Calibri"/>
        <family val="2"/>
      </rPr>
      <t xml:space="preserve">Orubearen balio-katastrala
</t>
    </r>
    <r>
      <rPr>
        <sz val="12"/>
        <rFont val="Calibri"/>
        <family val="2"/>
      </rPr>
      <t>Valor catastral del suelo</t>
    </r>
  </si>
  <si>
    <r>
      <rPr>
        <b/>
        <i/>
        <sz val="12"/>
        <rFont val="Calibri"/>
        <family val="2"/>
      </rPr>
      <t xml:space="preserve">% Hobaria
</t>
    </r>
    <r>
      <rPr>
        <sz val="12"/>
        <rFont val="Calibri"/>
        <family val="2"/>
      </rPr>
      <t>% Bonificación</t>
    </r>
  </si>
  <si>
    <r>
      <rPr>
        <b/>
        <i/>
        <sz val="12"/>
        <rFont val="Calibri"/>
        <family val="2"/>
      </rPr>
      <t xml:space="preserve">Zerga oinarria
</t>
    </r>
    <r>
      <rPr>
        <sz val="12"/>
        <rFont val="Calibri"/>
        <family val="2"/>
      </rPr>
      <t>Base Imponible</t>
    </r>
  </si>
  <si>
    <r>
      <rPr>
        <b/>
        <i/>
        <sz val="12"/>
        <rFont val="Calibri"/>
        <family val="2"/>
      </rPr>
      <t xml:space="preserve">Kuota
</t>
    </r>
    <r>
      <rPr>
        <sz val="12"/>
        <rFont val="Calibri"/>
        <family val="2"/>
      </rPr>
      <t>Cuota</t>
    </r>
  </si>
  <si>
    <r>
      <rPr>
        <b/>
        <i/>
        <sz val="10"/>
        <rFont val="Calibri"/>
        <family val="2"/>
      </rPr>
      <t xml:space="preserve">* Kalkulu erreala likidatu ahal izateko, higiezinaren erosketa-eskriturak aurkeztu beharko dituzte
</t>
    </r>
    <r>
      <rPr>
        <sz val="10"/>
        <rFont val="Calibri"/>
        <family val="2"/>
      </rPr>
      <t xml:space="preserve">   Para poder liquidar el cálculo real deberán aportar escrituras de adquisición del inmueble</t>
    </r>
  </si>
  <si>
    <r>
      <rPr>
        <b/>
        <i/>
        <sz val="10"/>
        <rFont val="Calibri"/>
        <family val="2"/>
      </rPr>
      <t xml:space="preserve">* % 50eko hobaria ondorengoen eta adoptatuen, ezkontide izatezko bikoteen, aurrekoen eta adoptatzaileen aldeko jaraunspenen kasuan bakarrik aplikatuko da
</t>
    </r>
    <r>
      <rPr>
        <sz val="10"/>
        <rFont val="Calibri"/>
        <family val="2"/>
      </rPr>
      <t xml:space="preserve">   La bonificación del 50% se aplicará unicamente en caso de herencias a favor descendientes y adoptados, cónyuges parejas hecho, ascendientes y adoptantes</t>
    </r>
  </si>
  <si>
    <r>
      <rPr>
        <b/>
        <i/>
        <sz val="10"/>
        <rFont val="Calibri"/>
        <family val="2"/>
      </rPr>
      <t xml:space="preserve">* Herentzia bidezko eskualdaketetan “Oraingo transmisio-eguna” eremuan, kausatzailearen heriotzaren data hartuko da kontuan
</t>
    </r>
    <r>
      <rPr>
        <sz val="10"/>
        <rFont val="Calibri"/>
        <family val="2"/>
      </rPr>
      <t xml:space="preserve">   En las transmisiones por herencia en el campo “Fecha de transmisión actual” la fecha será la del fallecimiento del causante</t>
    </r>
  </si>
  <si>
    <r>
      <rPr>
        <b/>
        <i/>
        <sz val="10"/>
        <rFont val="Calibri"/>
        <family val="2"/>
      </rPr>
      <t xml:space="preserve">* Herentzia batetik datozen salerosketetan, “Oraingo transmisio-eguna” eremuan, kausatzailearen heriotzaren data hartuko da kontuan
</t>
    </r>
    <r>
      <rPr>
        <sz val="10"/>
        <rFont val="Calibri"/>
        <family val="2"/>
      </rPr>
      <t xml:space="preserve">   En las compraventas procedentes de una herencia, en el campo “Fecha de transmisión anterior” la fecha será la del fallecimiento del causante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</si>
</sst>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dd/mm/yy"/>
    <numFmt numFmtId="167" formatCode="General"/>
    <numFmt numFmtId="168" formatCode="&quot;VERDADERO&quot;;&quot;VERDADERO&quot;;&quot;FALSO&quot;"/>
    <numFmt numFmtId="169" formatCode="#,##0"/>
  </numFmts>
  <fonts count="1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Fill="1" applyAlignment="1" applyProtection="1">
      <alignment vertical="center"/>
      <protection hidden="1"/>
    </xf>
    <xf numFmtId="164" fontId="4" fillId="0" borderId="0" xfId="0" applyFont="1" applyFill="1" applyBorder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Border="1" applyAlignment="1" applyProtection="1">
      <alignment vertical="center" wrapText="1"/>
      <protection hidden="1"/>
    </xf>
    <xf numFmtId="165" fontId="4" fillId="0" borderId="0" xfId="0" applyNumberFormat="1" applyFont="1" applyFill="1" applyBorder="1" applyAlignment="1" applyProtection="1">
      <alignment horizontal="center" wrapText="1"/>
      <protection hidden="1"/>
    </xf>
    <xf numFmtId="164" fontId="3" fillId="0" borderId="0" xfId="0" applyFont="1" applyFill="1" applyBorder="1" applyAlignment="1" applyProtection="1">
      <alignment vertical="center" wrapText="1"/>
      <protection hidden="1"/>
    </xf>
    <xf numFmtId="166" fontId="5" fillId="0" borderId="2" xfId="0" applyNumberFormat="1" applyFont="1" applyFill="1" applyBorder="1" applyAlignment="1" applyProtection="1">
      <alignment vertical="center"/>
      <protection hidden="1"/>
    </xf>
    <xf numFmtId="164" fontId="6" fillId="3" borderId="3" xfId="0" applyFont="1" applyFill="1" applyBorder="1" applyAlignment="1" applyProtection="1">
      <alignment horizontal="center" vertical="center" wrapText="1"/>
      <protection hidden="1"/>
    </xf>
    <xf numFmtId="164" fontId="6" fillId="3" borderId="4" xfId="0" applyFont="1" applyFill="1" applyBorder="1" applyAlignment="1" applyProtection="1">
      <alignment horizontal="center" vertical="center" wrapText="1"/>
      <protection hidden="1"/>
    </xf>
    <xf numFmtId="164" fontId="6" fillId="3" borderId="5" xfId="0" applyFont="1" applyFill="1" applyBorder="1" applyAlignment="1" applyProtection="1">
      <alignment horizontal="center" vertical="center" wrapText="1"/>
      <protection hidden="1"/>
    </xf>
    <xf numFmtId="166" fontId="1" fillId="0" borderId="2" xfId="0" applyNumberFormat="1" applyFont="1" applyBorder="1" applyAlignment="1" applyProtection="1">
      <alignment vertical="center"/>
      <protection hidden="1"/>
    </xf>
    <xf numFmtId="164" fontId="6" fillId="4" borderId="3" xfId="0" applyFont="1" applyFill="1" applyBorder="1" applyAlignment="1" applyProtection="1">
      <alignment horizontal="center" vertical="center" wrapText="1"/>
      <protection hidden="1"/>
    </xf>
    <xf numFmtId="164" fontId="6" fillId="4" borderId="4" xfId="0" applyFont="1" applyFill="1" applyBorder="1" applyAlignment="1" applyProtection="1">
      <alignment horizontal="center" vertical="center" wrapText="1"/>
      <protection hidden="1"/>
    </xf>
    <xf numFmtId="164" fontId="6" fillId="4" borderId="5" xfId="0" applyFont="1" applyFill="1" applyBorder="1" applyAlignment="1" applyProtection="1">
      <alignment horizontal="center" vertical="center" wrapText="1"/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165" fontId="3" fillId="0" borderId="0" xfId="0" applyNumberFormat="1" applyFont="1" applyFill="1" applyBorder="1" applyAlignment="1" applyProtection="1">
      <alignment vertical="center"/>
      <protection hidden="1"/>
    </xf>
    <xf numFmtId="164" fontId="6" fillId="3" borderId="2" xfId="0" applyFont="1" applyFill="1" applyBorder="1" applyAlignment="1" applyProtection="1">
      <alignment vertical="center" wrapText="1"/>
      <protection hidden="1"/>
    </xf>
    <xf numFmtId="164" fontId="1" fillId="0" borderId="1" xfId="0" applyFont="1" applyBorder="1" applyAlignment="1" applyProtection="1">
      <alignment horizontal="center" vertical="center"/>
      <protection locked="0"/>
    </xf>
    <xf numFmtId="164" fontId="6" fillId="4" borderId="2" xfId="0" applyFont="1" applyFill="1" applyBorder="1" applyAlignment="1" applyProtection="1">
      <alignment vertical="center" wrapText="1"/>
      <protection hidden="1"/>
    </xf>
    <xf numFmtId="164" fontId="6" fillId="5" borderId="2" xfId="0" applyFont="1" applyFill="1" applyBorder="1" applyAlignment="1" applyProtection="1">
      <alignment vertical="center" wrapText="1"/>
      <protection hidden="1"/>
    </xf>
    <xf numFmtId="164" fontId="6" fillId="6" borderId="2" xfId="0" applyFont="1" applyFill="1" applyBorder="1" applyAlignment="1" applyProtection="1">
      <alignment vertical="center" wrapText="1"/>
      <protection hidden="1"/>
    </xf>
    <xf numFmtId="166" fontId="4" fillId="0" borderId="0" xfId="0" applyNumberFormat="1" applyFont="1" applyFill="1" applyBorder="1" applyAlignment="1" applyProtection="1">
      <alignment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hidden="1"/>
    </xf>
    <xf numFmtId="169" fontId="1" fillId="0" borderId="6" xfId="0" applyNumberFormat="1" applyFont="1" applyBorder="1" applyAlignment="1" applyProtection="1">
      <alignment horizontal="center" vertical="center"/>
      <protection locked="0"/>
    </xf>
    <xf numFmtId="164" fontId="6" fillId="4" borderId="7" xfId="0" applyFont="1" applyFill="1" applyBorder="1" applyAlignment="1" applyProtection="1">
      <alignment vertical="center" wrapText="1"/>
      <protection hidden="1"/>
    </xf>
    <xf numFmtId="165" fontId="2" fillId="7" borderId="8" xfId="0" applyNumberFormat="1" applyFont="1" applyFill="1" applyBorder="1" applyAlignment="1" applyProtection="1">
      <alignment horizontal="center" vertical="center"/>
      <protection hidden="1"/>
    </xf>
    <xf numFmtId="164" fontId="6" fillId="3" borderId="7" xfId="0" applyFont="1" applyFill="1" applyBorder="1" applyAlignment="1" applyProtection="1">
      <alignment vertical="center" wrapText="1"/>
      <protection hidden="1"/>
    </xf>
    <xf numFmtId="166" fontId="1" fillId="0" borderId="0" xfId="0" applyNumberFormat="1" applyFont="1" applyAlignment="1" applyProtection="1">
      <alignment vertical="center"/>
      <protection hidden="1"/>
    </xf>
    <xf numFmtId="164" fontId="7" fillId="0" borderId="0" xfId="0" applyFont="1" applyFill="1" applyAlignment="1" applyProtection="1">
      <alignment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6" fontId="9" fillId="0" borderId="0" xfId="0" applyNumberFormat="1" applyFont="1" applyBorder="1" applyAlignment="1" applyProtection="1">
      <alignment horizontal="left" vertical="center" wrapText="1"/>
      <protection hidden="1"/>
    </xf>
    <xf numFmtId="164" fontId="9" fillId="0" borderId="0" xfId="0" applyNumberFormat="1" applyFont="1" applyBorder="1" applyAlignment="1" applyProtection="1">
      <alignment vertical="center" wrapText="1"/>
      <protection hidden="1"/>
    </xf>
    <xf numFmtId="164" fontId="9" fillId="0" borderId="0" xfId="0" applyFont="1" applyBorder="1" applyAlignment="1" applyProtection="1">
      <alignment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showGridLines="0" tabSelected="1" zoomScale="80" zoomScaleNormal="80" workbookViewId="0" topLeftCell="A1">
      <selection activeCell="B19" sqref="B19"/>
    </sheetView>
  </sheetViews>
  <sheetFormatPr defaultColWidth="9.140625" defaultRowHeight="33" customHeight="1"/>
  <cols>
    <col min="1" max="1" width="11.57421875" style="1" customWidth="1"/>
    <col min="2" max="2" width="34.00390625" style="2" customWidth="1"/>
    <col min="3" max="3" width="9.28125" style="1" customWidth="1"/>
    <col min="4" max="4" width="10.7109375" style="1" customWidth="1"/>
    <col min="5" max="5" width="9.28125" style="1" customWidth="1"/>
    <col min="6" max="6" width="11.57421875" style="1" customWidth="1"/>
    <col min="7" max="7" width="32.7109375" style="1" customWidth="1"/>
    <col min="8" max="10" width="11.57421875" style="1" customWidth="1"/>
    <col min="11" max="11" width="11.57421875" style="3" customWidth="1"/>
    <col min="12" max="12" width="23.8515625" style="4" customWidth="1"/>
    <col min="13" max="13" width="19.140625" style="4" customWidth="1"/>
    <col min="14" max="14" width="21.421875" style="4" customWidth="1"/>
    <col min="15" max="15" width="16.28125" style="4" customWidth="1"/>
    <col min="16" max="16" width="24.00390625" style="4" customWidth="1"/>
    <col min="17" max="17" width="33.421875" style="4" customWidth="1"/>
    <col min="18" max="18" width="32.7109375" style="4" customWidth="1"/>
    <col min="19" max="19" width="11.57421875" style="4" customWidth="1"/>
    <col min="20" max="22" width="19.28125" style="4" customWidth="1"/>
    <col min="23" max="23" width="19.421875" style="5" customWidth="1"/>
    <col min="24" max="24" width="11.57421875" style="3" customWidth="1"/>
    <col min="25" max="25" width="11.57421875" style="6" customWidth="1"/>
    <col min="26" max="16384" width="11.57421875" style="1" customWidth="1"/>
  </cols>
  <sheetData>
    <row r="1" spans="1:16" ht="33" customHeight="1">
      <c r="A1" s="7"/>
      <c r="L1" s="4" t="s">
        <v>0</v>
      </c>
      <c r="P1" s="4" t="s">
        <v>1</v>
      </c>
    </row>
    <row r="2" spans="2:23" ht="33" customHeight="1">
      <c r="B2" s="8" t="s">
        <v>2</v>
      </c>
      <c r="C2" s="8"/>
      <c r="D2" s="8"/>
      <c r="E2" s="8"/>
      <c r="G2" s="8" t="s">
        <v>3</v>
      </c>
      <c r="H2" s="8"/>
      <c r="I2" s="8"/>
      <c r="J2" s="8"/>
      <c r="L2" s="9" t="s">
        <v>4</v>
      </c>
      <c r="M2" s="9" t="s">
        <v>5</v>
      </c>
      <c r="N2" s="9" t="s">
        <v>6</v>
      </c>
      <c r="O2" s="9" t="s">
        <v>7</v>
      </c>
      <c r="P2" s="9" t="s">
        <v>8</v>
      </c>
      <c r="Q2" s="9" t="s">
        <v>9</v>
      </c>
      <c r="R2" s="9" t="s">
        <v>10</v>
      </c>
      <c r="S2" s="9" t="s">
        <v>11</v>
      </c>
      <c r="T2" s="10" t="s">
        <v>12</v>
      </c>
      <c r="U2" s="10" t="s">
        <v>13</v>
      </c>
      <c r="V2" s="10" t="s">
        <v>14</v>
      </c>
      <c r="W2" s="11" t="s">
        <v>15</v>
      </c>
    </row>
    <row r="3" spans="2:23" ht="33" customHeight="1">
      <c r="B3" s="12">
        <f>DATE(E5,D5,C5)</f>
        <v>36494</v>
      </c>
      <c r="C3" s="13" t="s">
        <v>16</v>
      </c>
      <c r="D3" s="14" t="s">
        <v>17</v>
      </c>
      <c r="E3" s="15" t="s">
        <v>18</v>
      </c>
      <c r="G3" s="16"/>
      <c r="H3" s="17" t="s">
        <v>16</v>
      </c>
      <c r="I3" s="18" t="s">
        <v>17</v>
      </c>
      <c r="J3" s="19" t="s">
        <v>18</v>
      </c>
      <c r="L3" s="20">
        <f>IF(C12&gt;0,(C13*10.26/100*F7/100)*C12/100,C13*10.26/100*F7/100)</f>
        <v>0</v>
      </c>
      <c r="M3" s="20">
        <f>IF(C12&gt;0,(C13*10.41/100*F7/100)*C12/100,C13*10.41/100*F7/100)</f>
        <v>0</v>
      </c>
      <c r="N3" s="20">
        <f>IF(C6&lt;=5,IF(C12&gt;0,(C13*20/100*F7/100)*C12/100,C13*20/100*F7/100),IF(C6&gt;15,IF(C12&gt;0,(C13*15/100*F7/100)*C12/100,C13*15/100*F7/100),IF(C12&gt;0,(C13*16/100*F7/100)*C12/100,C13*16/100*F7/100)))</f>
        <v>0</v>
      </c>
      <c r="O3" s="20">
        <f>IF(B3&lt;=L5,L3,(IF(B3&lt;=L7,M3,N3)))</f>
        <v>0</v>
      </c>
      <c r="P3" s="20">
        <f>IF(AND(H6&gt;=1,H6&lt;=5),H9*0.031,IF(AND(H6&gt;5,H6&lt;=10),H9*0.028,IF(AND(H6&gt;10,H6&lt;=15),H9*0.027,H9*0.027)))*(IF(H6&lt;20,H6,20))</f>
        <v>0</v>
      </c>
      <c r="Q3" s="20">
        <f>IF(H6&lt;1,H9*0.14/12*_XLL.MONTHS(P5,P7,0),IF(AND(H6&gt;=1,H6&lt;2),H9*0.13,IF(AND(H6&gt;=2,H6&lt;3),H9*0.15,IF(AND(H6&gt;=3,H6&lt;4),H9*0.16,IF(AND(H6&gt;=4,H6&lt;6),H9*0.17,IF(AND(H6&gt;=6,H6&lt;7),H9*0.16,IF(AND(H6&gt;=7,H6&lt;8),H9*0.12,IF(AND(H6&gt;=8,H6&lt;9),H9*0.1,IF(AND(H6&gt;=9,H6&lt;10),H9*0.09,IF(AND(H6&gt;=10,H6&lt;14),H9*0.08,IF(AND(H6&gt;=14,H6&lt;15),H9*0.1,IF(AND(H6&gt;=15,H6&lt;16),H9*0.12,IF(AND(H6&gt;=16,H6&lt;17),H9*0.16,IF(AND(H6&gt;=17,H6&lt;18),H9*0.2,IF(AND(H6&gt;=18,H6&lt;19),H9*0.26,IF(AND(H6&gt;=19,H6&lt;20),H9*0.36,H9*0.45))))))))))))))))</f>
        <v>0</v>
      </c>
      <c r="R3" s="20">
        <f>IF(H6&lt;1,H9*0.15/12*_XLL.MONTHS(P5,P7,0),IF(AND(H6&gt;=1,H6&lt;2),H9*0.15,IF(AND(H6&gt;=2,H6&lt;3),H9*0.14,IF(AND(H6&gt;=3,H6&lt;4),H9*0.15,IF(AND(H6&gt;=4,H6&lt;5),H9*0.17,IF(AND(H6&gt;=5,H6&lt;6),H9*0.18,IF(AND(H6&gt;=6,H6&lt;7),H9*0.19,IF(AND(H6&gt;=7,H6&lt;8),H9*0.18,IF(AND(H6&gt;=8,H6&lt;9),H9*0.15,IF(AND(H6&gt;=9,H6&lt;10),H9*0.12,IF(AND(H6&gt;=10,H6&lt;11),H9*0.1,IF(AND(H6&gt;=11,H6&lt;15),H9*0.09,IF(AND(H6&gt;=15,H6&lt;16),H9*0.1,IF(AND(H6&gt;=16,H6&lt;17),H9*0.13,IF(AND(H6&gt;=17,H6&lt;18),H9*0.17,IF(AND(H6&gt;=18,H6&lt;19),H9*0.23,IF(AND(H6&gt;=19,H6&lt;20),H9*0.29,H9*0.45)))))))))))))))))</f>
        <v>0</v>
      </c>
      <c r="S3" s="20">
        <f>IF(P7&lt;=Q5,P3,(IF(P7&lt;=Q7,Q3,R3)))</f>
        <v>0</v>
      </c>
      <c r="T3" s="20">
        <f>IF(H10&gt;0,(S3*10.26/100*K7/100)*H10/100,S3*10.26/100*K7/100)</f>
        <v>0</v>
      </c>
      <c r="U3" s="20">
        <f>IF(H10&gt;0,(S3*10.41/100*K7/100)*H10/100,S3*10.41/100*K7/100)</f>
        <v>0</v>
      </c>
      <c r="V3" s="20">
        <f>IF(H6&lt;=5,IF(H10&gt;0,(S3*20/100*K7/100)*H10/100,S3*20/100*K7/100),IF(H6&gt;15,IF(H10&gt;0,(S3*15/100*K7/100)*H10/100,S3*15/100*K7/100),IF(H10&gt;0,(S3*16/100*K7/100)*H10/100,S3*16/100*K7/100)))</f>
        <v>0</v>
      </c>
      <c r="W3" s="21">
        <f>IF(P7&lt;=L5,T3,(IF(P7&lt;=L7,U3,V3)))</f>
        <v>0</v>
      </c>
    </row>
    <row r="4" spans="2:17" ht="33" customHeight="1">
      <c r="B4" s="22" t="s">
        <v>19</v>
      </c>
      <c r="C4" s="23"/>
      <c r="D4" s="23"/>
      <c r="E4" s="23"/>
      <c r="G4" s="24" t="s">
        <v>19</v>
      </c>
      <c r="H4" s="23"/>
      <c r="I4" s="23"/>
      <c r="J4" s="23"/>
      <c r="L4" s="4" t="s">
        <v>20</v>
      </c>
      <c r="P4" s="4" t="s">
        <v>21</v>
      </c>
      <c r="Q4" s="4" t="s">
        <v>22</v>
      </c>
    </row>
    <row r="5" spans="2:17" ht="33" customHeight="1">
      <c r="B5" s="25" t="s">
        <v>23</v>
      </c>
      <c r="C5" s="23"/>
      <c r="D5" s="23"/>
      <c r="E5" s="23"/>
      <c r="G5" s="26" t="s">
        <v>23</v>
      </c>
      <c r="H5" s="23"/>
      <c r="I5" s="23"/>
      <c r="J5" s="23"/>
      <c r="L5" s="27">
        <v>44561</v>
      </c>
      <c r="P5" s="27">
        <f>DATE(J4,I4,H4)</f>
        <v>36494</v>
      </c>
      <c r="Q5" s="27">
        <v>44516</v>
      </c>
    </row>
    <row r="6" spans="2:17" ht="33" customHeight="1">
      <c r="B6" s="22" t="s">
        <v>24</v>
      </c>
      <c r="C6" s="28">
        <f>IF((D5)&gt;(D4),(E5)-(E4),IF((D5)&lt;(D4),(E5)-(E4)-1,IF((C5)&gt;=(C4),(E5)-(E4),(E5)-(E4)-1)))</f>
        <v>0</v>
      </c>
      <c r="D6" s="28"/>
      <c r="E6" s="28"/>
      <c r="G6" s="24" t="s">
        <v>24</v>
      </c>
      <c r="H6" s="28">
        <f>IF((I5)&gt;(I4),(J5)-(J4),IF((I5)&lt;(I4),(J5)-(J4)-1,IF((C5)&gt;=(C4),(J5)-(J4),(J5)-(J4)-1)))</f>
        <v>0</v>
      </c>
      <c r="I6" s="28"/>
      <c r="J6" s="28"/>
      <c r="L6" s="4" t="s">
        <v>25</v>
      </c>
      <c r="P6" s="4" t="s">
        <v>26</v>
      </c>
      <c r="Q6" s="4" t="s">
        <v>27</v>
      </c>
    </row>
    <row r="7" spans="2:17" ht="33" customHeight="1">
      <c r="B7" s="25" t="s">
        <v>28</v>
      </c>
      <c r="C7" s="23"/>
      <c r="D7" s="23"/>
      <c r="E7" s="23"/>
      <c r="F7" s="29">
        <f>IF(C7="",100,C7)</f>
        <v>100</v>
      </c>
      <c r="G7" s="26" t="s">
        <v>28</v>
      </c>
      <c r="H7" s="23"/>
      <c r="I7" s="23"/>
      <c r="J7" s="23"/>
      <c r="K7" s="30">
        <f>IF(H7="",100,H7)</f>
        <v>100</v>
      </c>
      <c r="L7" s="27">
        <v>44690</v>
      </c>
      <c r="P7" s="27">
        <f>DATE(J5,I5,H5)</f>
        <v>36494</v>
      </c>
      <c r="Q7" s="27">
        <v>44926</v>
      </c>
    </row>
    <row r="8" spans="2:12" ht="33" customHeight="1">
      <c r="B8" s="22" t="s">
        <v>29</v>
      </c>
      <c r="C8" s="31"/>
      <c r="D8" s="31"/>
      <c r="E8" s="31"/>
      <c r="G8" s="24" t="s">
        <v>30</v>
      </c>
      <c r="H8" s="31"/>
      <c r="I8" s="31"/>
      <c r="J8" s="31"/>
      <c r="L8" s="32"/>
    </row>
    <row r="9" spans="2:10" ht="33" customHeight="1">
      <c r="B9" s="25" t="s">
        <v>31</v>
      </c>
      <c r="C9" s="31"/>
      <c r="D9" s="31"/>
      <c r="E9" s="31"/>
      <c r="G9" s="26" t="s">
        <v>32</v>
      </c>
      <c r="H9" s="31"/>
      <c r="I9" s="31"/>
      <c r="J9" s="31"/>
    </row>
    <row r="10" spans="2:10" ht="33" customHeight="1">
      <c r="B10" s="22" t="s">
        <v>30</v>
      </c>
      <c r="C10" s="31"/>
      <c r="D10" s="31"/>
      <c r="E10" s="31"/>
      <c r="G10" s="24" t="s">
        <v>33</v>
      </c>
      <c r="H10" s="33"/>
      <c r="I10" s="33"/>
      <c r="J10" s="33"/>
    </row>
    <row r="11" spans="2:10" ht="33" customHeight="1">
      <c r="B11" s="25" t="s">
        <v>32</v>
      </c>
      <c r="C11" s="31"/>
      <c r="D11" s="31"/>
      <c r="E11" s="31"/>
      <c r="G11" s="26" t="s">
        <v>34</v>
      </c>
      <c r="H11" s="34">
        <f>IF(ISERROR(S3),0,S3)</f>
        <v>0</v>
      </c>
      <c r="I11" s="34"/>
      <c r="J11" s="34"/>
    </row>
    <row r="12" spans="2:10" ht="33" customHeight="1">
      <c r="B12" s="22" t="s">
        <v>33</v>
      </c>
      <c r="C12" s="35"/>
      <c r="D12" s="35"/>
      <c r="E12" s="35"/>
      <c r="G12" s="36" t="s">
        <v>35</v>
      </c>
      <c r="H12" s="37">
        <f>IF(ISERROR(W3),0,W3)</f>
        <v>0</v>
      </c>
      <c r="I12" s="37"/>
      <c r="J12" s="37"/>
    </row>
    <row r="13" spans="2:5" ht="33" customHeight="1">
      <c r="B13" s="25" t="s">
        <v>34</v>
      </c>
      <c r="C13" s="34">
        <f>IF(ISERROR((C9-C8)*(C11/C10)),0,((C9-C8)*(C11/C10)))</f>
        <v>0</v>
      </c>
      <c r="D13" s="34"/>
      <c r="E13" s="34"/>
    </row>
    <row r="14" spans="1:25" s="43" customFormat="1" ht="33" customHeight="1">
      <c r="A14" s="1"/>
      <c r="B14" s="38" t="s">
        <v>35</v>
      </c>
      <c r="C14" s="37">
        <f>IF(ISERROR(O3),0,O3)</f>
        <v>0</v>
      </c>
      <c r="D14" s="37"/>
      <c r="E14" s="37"/>
      <c r="F14" s="1"/>
      <c r="G14" s="39"/>
      <c r="H14" s="1"/>
      <c r="I14" s="1"/>
      <c r="J14" s="1"/>
      <c r="K14" s="4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1"/>
      <c r="X14" s="40"/>
      <c r="Y14" s="42"/>
    </row>
    <row r="15" spans="2:25" s="43" customFormat="1" ht="33" customHeight="1">
      <c r="B15" s="44" t="s">
        <v>36</v>
      </c>
      <c r="C15" s="44"/>
      <c r="D15" s="44"/>
      <c r="E15" s="44"/>
      <c r="F15" s="44"/>
      <c r="G15" s="44"/>
      <c r="H15" s="44"/>
      <c r="I15" s="44"/>
      <c r="J15" s="44"/>
      <c r="K15" s="4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1"/>
      <c r="X15" s="40"/>
      <c r="Y15" s="42"/>
    </row>
    <row r="16" spans="2:25" s="43" customFormat="1" ht="33" customHeight="1">
      <c r="B16" s="45" t="s">
        <v>37</v>
      </c>
      <c r="C16" s="45"/>
      <c r="D16" s="45"/>
      <c r="E16" s="45"/>
      <c r="F16" s="45"/>
      <c r="G16" s="45"/>
      <c r="H16" s="45"/>
      <c r="I16" s="45"/>
      <c r="J16" s="45"/>
      <c r="K16" s="4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1"/>
      <c r="X16" s="40"/>
      <c r="Y16" s="42"/>
    </row>
    <row r="17" spans="1:10" ht="33" customHeight="1">
      <c r="A17" s="43"/>
      <c r="B17" s="46" t="s">
        <v>38</v>
      </c>
      <c r="C17" s="46"/>
      <c r="D17" s="46"/>
      <c r="E17" s="46"/>
      <c r="F17" s="46"/>
      <c r="G17" s="46"/>
      <c r="H17" s="46"/>
      <c r="I17" s="46"/>
      <c r="J17" s="46"/>
    </row>
    <row r="18" spans="2:10" ht="33" customHeight="1">
      <c r="B18" s="46" t="s">
        <v>39</v>
      </c>
      <c r="C18" s="46"/>
      <c r="D18" s="46"/>
      <c r="E18" s="46"/>
      <c r="F18" s="46"/>
      <c r="G18" s="46"/>
      <c r="H18" s="46"/>
      <c r="I18" s="46"/>
      <c r="J18" s="46"/>
    </row>
    <row r="19" spans="2:10" ht="33" customHeight="1">
      <c r="B19" s="46"/>
      <c r="C19" s="46"/>
      <c r="D19" s="46"/>
      <c r="E19" s="46"/>
      <c r="F19" s="46"/>
      <c r="G19" s="46"/>
      <c r="H19" s="46"/>
      <c r="I19" s="46"/>
      <c r="J19" s="46"/>
    </row>
    <row r="20" ht="33" customHeight="1">
      <c r="B20" s="1"/>
    </row>
    <row r="65536" ht="12.75" customHeight="1"/>
  </sheetData>
  <sheetProtection password="DC6D" sheet="1"/>
  <mergeCells count="23">
    <mergeCell ref="B2:E2"/>
    <mergeCell ref="G2:J2"/>
    <mergeCell ref="C6:E6"/>
    <mergeCell ref="H6:J6"/>
    <mergeCell ref="C7:E7"/>
    <mergeCell ref="H7:J7"/>
    <mergeCell ref="C8:E8"/>
    <mergeCell ref="H8:J8"/>
    <mergeCell ref="C9:E9"/>
    <mergeCell ref="H9:J9"/>
    <mergeCell ref="C10:E10"/>
    <mergeCell ref="H10:J10"/>
    <mergeCell ref="C11:E11"/>
    <mergeCell ref="H11:J11"/>
    <mergeCell ref="C12:E12"/>
    <mergeCell ref="H12:J12"/>
    <mergeCell ref="C13:E13"/>
    <mergeCell ref="C14:E14"/>
    <mergeCell ref="B15:J15"/>
    <mergeCell ref="B16:J16"/>
    <mergeCell ref="B17:J17"/>
    <mergeCell ref="B18:J18"/>
    <mergeCell ref="B19:J19"/>
  </mergeCells>
  <printOptions/>
  <pageMargins left="0.29791666666666666" right="0.35555555555555557" top="0.7875" bottom="0.7875" header="0.5118110236220472" footer="0.5118110236220472"/>
  <pageSetup firstPageNumber="1" useFirstPageNumber="1" horizontalDpi="300" verticalDpi="3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2022-04-29T11:47:27Z</dcterms:created>
  <dcterms:modified xsi:type="dcterms:W3CDTF">2024-01-09T09:11:23Z</dcterms:modified>
  <cp:category/>
  <cp:version/>
  <cp:contentType/>
  <cp:contentStatus/>
  <cp:revision>52</cp:revision>
</cp:coreProperties>
</file>